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 Me" sheetId="1" r:id="rId5"/>
    <sheet state="visible" name="Same-Job Check" sheetId="2" r:id="rId6"/>
    <sheet state="visible" name="Supervisor Gap Check" sheetId="3" r:id="rId7"/>
    <sheet state="visible" name="Fix Cost Model" sheetId="4" r:id="rId8"/>
  </sheets>
  <definedNames/>
  <calcPr/>
</workbook>
</file>

<file path=xl/sharedStrings.xml><?xml version="1.0" encoding="utf-8"?>
<sst xmlns="http://schemas.openxmlformats.org/spreadsheetml/2006/main" count="60" uniqueCount="54">
  <si>
    <t>Job Title</t>
  </si>
  <si>
    <t>Supervisor</t>
  </si>
  <si>
    <t>Pay Compression Audit Toolkit</t>
  </si>
  <si>
    <t>Longest-Tenured Employee</t>
  </si>
  <si>
    <t>Phase-in schedule (must total 100%)</t>
  </si>
  <si>
    <t>Their Hire Year</t>
  </si>
  <si>
    <t>Blue Stone Strategy Partners  ·  Human Resources  ·  bluestonestrategy.com</t>
  </si>
  <si>
    <t>What this does: runs the three checks that surface pay compression, then prices the fix.</t>
  </si>
  <si>
    <t>Their Annual Pay</t>
  </si>
  <si>
    <t>Newest Hire</t>
  </si>
  <si>
    <t>Tab 1 — Same-Job Check: compares your longest-tenured employee against your newest hire in each</t>
  </si>
  <si>
    <t>Newest Hire Pay</t>
  </si>
  <si>
    <t>Fiscal Year 1</t>
  </si>
  <si>
    <t>job title, and flags compression (veteran less than 5% ahead) and inversion (new hire ahead).</t>
  </si>
  <si>
    <t>Gap ($)</t>
  </si>
  <si>
    <t>Tab 2 — Supervisor Gap Check: computes the differential between each supervisor and their</t>
  </si>
  <si>
    <t>highest-paid direct report. Many structures aim for at least 10 to 15 percent.</t>
  </si>
  <si>
    <t>Gap (%)</t>
  </si>
  <si>
    <t>Finding</t>
  </si>
  <si>
    <t>Tab 3 — Fix Cost Model: enter the adjustment for each affected employee and phase it across up to</t>
  </si>
  <si>
    <t>three fiscal years. The Council-ready totals compute at the bottom.</t>
  </si>
  <si>
    <t>Yellow cells are yours to fill in; everything else computes itself. Sample rows show the format.</t>
  </si>
  <si>
    <t>Accountant</t>
  </si>
  <si>
    <t>Blue Stone Strategy Partners runs compression audits and compensation studies for Tribal Nations:</t>
  </si>
  <si>
    <t>info@bluestonestrategy.com  ·  (949) 476-8828</t>
  </si>
  <si>
    <t>Employee A</t>
  </si>
  <si>
    <t>Employee D</t>
  </si>
  <si>
    <t>Supervisor Annual Pay</t>
  </si>
  <si>
    <t>Highest-Paid Direct Report</t>
  </si>
  <si>
    <t>Differential (%)</t>
  </si>
  <si>
    <t>Finance Director</t>
  </si>
  <si>
    <t>Fiscal Year 2</t>
  </si>
  <si>
    <t>Fiscal Year 3</t>
  </si>
  <si>
    <t>Employee</t>
  </si>
  <si>
    <t>Current Annual Pay</t>
  </si>
  <si>
    <t>Target Annual Pay</t>
  </si>
  <si>
    <t>Total Adjustment</t>
  </si>
  <si>
    <t>FY1 Increase</t>
  </si>
  <si>
    <t>FY2 Increase</t>
  </si>
  <si>
    <t>FY3 Increase</t>
  </si>
  <si>
    <t>Registered Nurse</t>
  </si>
  <si>
    <t>Employee F</t>
  </si>
  <si>
    <t>Employee K</t>
  </si>
  <si>
    <t>Clinic Nursing Supervisor</t>
  </si>
  <si>
    <t>IT Support Specialist</t>
  </si>
  <si>
    <t>Employee M</t>
  </si>
  <si>
    <t>Employee P</t>
  </si>
  <si>
    <t>Employee B</t>
  </si>
  <si>
    <t>Facilities Manager</t>
  </si>
  <si>
    <t>One row per job title. Sample rows shown; replace with your data. The 5% threshold in column I is a starting point; adjust to your structure.</t>
  </si>
  <si>
    <t>Employee R</t>
  </si>
  <si>
    <t>Sample rows shown; replace with your data. The 10% flag threshold is a common floor; many structures target 10 to 15 percent.</t>
  </si>
  <si>
    <t>Total</t>
  </si>
  <si>
    <t>Target pay comes from your audit (for example, restoring a tenure gradient or a supervisor differential). Yellow cells are inputs; the phase percentages at the top drive columns E through G. Sample rows shown; replace with your data.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</si>
</sst>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\$#,##0"/>
    <numFmt numFmtId="165" formatCode="\$#,##0;&quot;($&quot;#,##0\)"/>
    <numFmt numFmtId="166" formatCode="0.0%"/>
  </numFmts>
  <fonts count="8">
    <font>
      <sz val="11.0"/>
      <color theme="1"/>
      <name val="Calibri"/>
      <scheme val="minor"/>
    </font>
    <font>
      <b/>
      <sz val="11.0"/>
      <color rgb="FF022F40"/>
      <name val="Calibri"/>
    </font>
    <font>
      <b/>
      <sz val="18.0"/>
      <color rgb="FF022F40"/>
      <name val="Georgia"/>
    </font>
    <font>
      <sz val="11.0"/>
      <color rgb="FF6C6D73"/>
      <name val="Calibri"/>
    </font>
    <font>
      <sz val="11.0"/>
      <color theme="1"/>
      <name val="Calibri"/>
    </font>
    <font>
      <b/>
      <sz val="11.0"/>
      <color rgb="FFC00000"/>
      <name val="Calibri"/>
    </font>
    <font>
      <i/>
      <sz val="10.0"/>
      <color rgb="FF6C6D73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6C3DF"/>
        <bgColor rgb="FF36C3DF"/>
      </patternFill>
    </fill>
    <fill>
      <patternFill patternType="solid">
        <fgColor rgb="FFFFF2CC"/>
        <bgColor rgb="FFFFF2CC"/>
      </patternFill>
    </fill>
  </fills>
  <borders count="2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3" fontId="4" numFmtId="9" xfId="0" applyAlignment="1" applyBorder="1" applyFill="1" applyFont="1" applyNumberFormat="1">
      <alignment shrinkToFit="0" vertical="bottom" wrapText="0"/>
    </xf>
    <xf borderId="1" fillId="3" fontId="4" numFmtId="0" xfId="0" applyAlignment="1" applyBorder="1" applyFill="1" applyFont="1">
      <alignment shrinkToFit="0" vertical="bottom" wrapText="0"/>
    </xf>
    <xf borderId="1" fillId="3" fontId="4" numFmtId="164" xfId="0" applyAlignment="1" applyBorder="1" applyFill="1" applyFont="1" applyNumberFormat="1">
      <alignment shrinkToFit="0" vertical="bottom" wrapText="0"/>
    </xf>
    <xf borderId="1" fillId="0" fontId="4" numFmtId="165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0" fontId="4" numFmtId="166" xfId="0" applyAlignment="1" applyBorder="1" applyFont="1" applyNumberFormat="1">
      <alignment shrinkToFit="0" vertical="bottom" wrapText="0"/>
    </xf>
    <xf borderId="1" fillId="0" fontId="4" numFmtId="164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7" numFmtId="16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0.0"/>
    <col customWidth="1" min="2" max="26" width="8.71"/>
  </cols>
  <sheetData>
    <row r="1">
      <c r="A1" s="2" t="s">
        <v>2</v>
      </c>
    </row>
    <row r="2">
      <c r="A2" s="4" t="s">
        <v>6</v>
      </c>
    </row>
    <row r="4">
      <c r="A4" s="5" t="s">
        <v>7</v>
      </c>
    </row>
    <row r="5">
      <c r="A5" s="5"/>
    </row>
    <row r="6">
      <c r="A6" s="5" t="s">
        <v>10</v>
      </c>
    </row>
    <row r="7">
      <c r="A7" s="5" t="s">
        <v>13</v>
      </c>
    </row>
    <row r="8">
      <c r="A8" s="5" t="s">
        <v>15</v>
      </c>
    </row>
    <row r="9">
      <c r="A9" s="5" t="s">
        <v>16</v>
      </c>
    </row>
    <row r="10">
      <c r="A10" s="5" t="s">
        <v>19</v>
      </c>
    </row>
    <row r="11">
      <c r="A11" s="5" t="s">
        <v>20</v>
      </c>
    </row>
    <row r="12">
      <c r="A12" s="5"/>
    </row>
    <row r="13">
      <c r="A13" s="5" t="s">
        <v>21</v>
      </c>
    </row>
    <row r="14">
      <c r="A14" s="5"/>
    </row>
    <row r="15">
      <c r="A15" s="5" t="s">
        <v>23</v>
      </c>
    </row>
    <row r="16">
      <c r="A16" s="5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4.0"/>
    <col customWidth="1" min="3" max="3" width="13.0"/>
    <col customWidth="1" min="4" max="4" width="15.0"/>
    <col customWidth="1" min="5" max="5" width="18.0"/>
    <col customWidth="1" min="6" max="6" width="15.0"/>
    <col customWidth="1" min="7" max="7" width="12.0"/>
    <col customWidth="1" min="8" max="8" width="10.0"/>
    <col customWidth="1" min="9" max="9" width="38.0"/>
    <col customWidth="1" min="10" max="26" width="8.71"/>
  </cols>
  <sheetData>
    <row r="1">
      <c r="A1" s="1" t="s">
        <v>0</v>
      </c>
      <c r="B1" s="1" t="s">
        <v>3</v>
      </c>
      <c r="C1" s="1" t="s">
        <v>5</v>
      </c>
      <c r="D1" s="1" t="s">
        <v>8</v>
      </c>
      <c r="E1" s="1" t="s">
        <v>9</v>
      </c>
      <c r="F1" s="1" t="s">
        <v>11</v>
      </c>
      <c r="G1" s="1" t="s">
        <v>14</v>
      </c>
      <c r="H1" s="1" t="s">
        <v>17</v>
      </c>
      <c r="I1" s="1" t="s">
        <v>18</v>
      </c>
    </row>
    <row r="2">
      <c r="A2" s="7" t="s">
        <v>22</v>
      </c>
      <c r="B2" s="7" t="s">
        <v>25</v>
      </c>
      <c r="C2" s="7">
        <v>2015.0</v>
      </c>
      <c r="D2" s="8">
        <v>59200.0</v>
      </c>
      <c r="E2" s="7" t="s">
        <v>26</v>
      </c>
      <c r="F2" s="8">
        <v>58000.0</v>
      </c>
      <c r="G2" s="9">
        <f t="shared" ref="G2:G4" si="1">IF(OR(D2="",F2=""),"",D2-F2)</f>
        <v>1200</v>
      </c>
      <c r="H2" s="11">
        <f t="shared" ref="H2:H4" si="2">IF(OR(D2="",F2="",D2=0),"",ROUND((D2-F2)/D2,3))</f>
        <v>0.02</v>
      </c>
      <c r="I2" s="13" t="str">
        <f t="shared" ref="I2:I4" si="3">IF(G2="","",IF(G2&lt;0,"Inversion: new hire earns more",IF(H2&lt;0.05,"Compressed: under 5% for the tenure gap","OK")))</f>
        <v>Compressed: under 5% for the tenure gap</v>
      </c>
    </row>
    <row r="3">
      <c r="A3" s="7" t="s">
        <v>40</v>
      </c>
      <c r="B3" s="7" t="s">
        <v>41</v>
      </c>
      <c r="C3" s="7">
        <v>2013.0</v>
      </c>
      <c r="D3" s="8">
        <v>82000.0</v>
      </c>
      <c r="E3" s="7" t="s">
        <v>42</v>
      </c>
      <c r="F3" s="8">
        <v>84500.0</v>
      </c>
      <c r="G3" s="9">
        <f t="shared" si="1"/>
        <v>-2500</v>
      </c>
      <c r="H3" s="11">
        <f t="shared" si="2"/>
        <v>-0.03</v>
      </c>
      <c r="I3" s="13" t="str">
        <f t="shared" si="3"/>
        <v>Inversion: new hire earns more</v>
      </c>
    </row>
    <row r="4">
      <c r="A4" s="7" t="s">
        <v>44</v>
      </c>
      <c r="B4" s="7" t="s">
        <v>45</v>
      </c>
      <c r="C4" s="7">
        <v>2019.0</v>
      </c>
      <c r="D4" s="8">
        <v>52400.0</v>
      </c>
      <c r="E4" s="7" t="s">
        <v>46</v>
      </c>
      <c r="F4" s="8">
        <v>51000.0</v>
      </c>
      <c r="G4" s="9">
        <f t="shared" si="1"/>
        <v>1400</v>
      </c>
      <c r="H4" s="11">
        <f t="shared" si="2"/>
        <v>0.027</v>
      </c>
      <c r="I4" s="13" t="str">
        <f t="shared" si="3"/>
        <v>Compressed: under 5% for the tenure gap</v>
      </c>
    </row>
    <row r="6">
      <c r="A6" s="14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20.0"/>
    <col customWidth="1" min="3" max="3" width="26.0"/>
    <col customWidth="1" min="4" max="4" width="16.0"/>
    <col customWidth="1" min="5" max="5" width="15.0"/>
    <col customWidth="1" min="6" max="6" width="40.0"/>
    <col customWidth="1" min="7" max="26" width="8.71"/>
  </cols>
  <sheetData>
    <row r="1">
      <c r="A1" s="1" t="s">
        <v>1</v>
      </c>
      <c r="B1" s="1" t="s">
        <v>27</v>
      </c>
      <c r="C1" s="1" t="s">
        <v>28</v>
      </c>
      <c r="D1" s="1" t="s">
        <v>8</v>
      </c>
      <c r="E1" s="1" t="s">
        <v>29</v>
      </c>
      <c r="F1" s="1" t="s">
        <v>18</v>
      </c>
    </row>
    <row r="2">
      <c r="A2" s="7" t="s">
        <v>30</v>
      </c>
      <c r="B2" s="8">
        <v>74000.0</v>
      </c>
      <c r="C2" s="7" t="s">
        <v>25</v>
      </c>
      <c r="D2" s="8">
        <v>59200.0</v>
      </c>
      <c r="E2" s="11">
        <f t="shared" ref="E2:E4" si="1">IF(OR(B2="",D2="",D2=0),"",ROUND((B2-D2)/D2,3))</f>
        <v>0.25</v>
      </c>
      <c r="F2" s="13" t="str">
        <f t="shared" ref="F2:F4" si="2">IF(E2="","",IF(E2&lt;0,"Inversion: report out-earns supervisor",IF(E2&lt;0.1,"Compressed: under 10% differential","OK")))</f>
        <v>OK</v>
      </c>
    </row>
    <row r="3">
      <c r="A3" s="7" t="s">
        <v>43</v>
      </c>
      <c r="B3" s="8">
        <v>86000.0</v>
      </c>
      <c r="C3" s="7" t="s">
        <v>42</v>
      </c>
      <c r="D3" s="8">
        <v>84500.0</v>
      </c>
      <c r="E3" s="11">
        <f t="shared" si="1"/>
        <v>0.018</v>
      </c>
      <c r="F3" s="13" t="str">
        <f t="shared" si="2"/>
        <v>Compressed: under 10% differential</v>
      </c>
    </row>
    <row r="4">
      <c r="A4" s="7" t="s">
        <v>48</v>
      </c>
      <c r="B4" s="8">
        <v>52000.0</v>
      </c>
      <c r="C4" s="7" t="s">
        <v>50</v>
      </c>
      <c r="D4" s="8">
        <v>49900.0</v>
      </c>
      <c r="E4" s="11">
        <f t="shared" si="1"/>
        <v>0.042</v>
      </c>
      <c r="F4" s="13" t="str">
        <f t="shared" si="2"/>
        <v>Compressed: under 10% differential</v>
      </c>
    </row>
    <row r="6">
      <c r="A6" s="14" t="s">
        <v>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3" width="18.0"/>
    <col customWidth="1" min="4" max="4" width="16.0"/>
    <col customWidth="1" min="5" max="7" width="13.0"/>
    <col customWidth="1" min="8" max="26" width="8.71"/>
  </cols>
  <sheetData>
    <row r="1">
      <c r="A1" s="3" t="s">
        <v>4</v>
      </c>
    </row>
    <row r="2">
      <c r="A2" s="5" t="s">
        <v>12</v>
      </c>
      <c r="B2" s="6">
        <v>0.5</v>
      </c>
      <c r="C2" s="10" t="str">
        <f>IF(SUM(B2:B4)=1,"","Warning: phases do not total 100%")</f>
        <v/>
      </c>
    </row>
    <row r="3">
      <c r="A3" s="5" t="s">
        <v>31</v>
      </c>
      <c r="B3" s="6">
        <v>0.3</v>
      </c>
    </row>
    <row r="4">
      <c r="A4" s="5" t="s">
        <v>32</v>
      </c>
      <c r="B4" s="6">
        <v>0.2</v>
      </c>
    </row>
    <row r="6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</row>
    <row r="7">
      <c r="A7" s="7" t="s">
        <v>25</v>
      </c>
      <c r="B7" s="8">
        <v>59200.0</v>
      </c>
      <c r="C7" s="8">
        <v>63200.0</v>
      </c>
      <c r="D7" s="12">
        <f t="shared" ref="D7:D9" si="1">IF(OR(B7="",C7=""),"",C7-B7)</f>
        <v>4000</v>
      </c>
      <c r="E7" s="12">
        <f t="shared" ref="E7:E9" si="2">IF(D7="","",ROUND(D7*$B$2,0))</f>
        <v>2000</v>
      </c>
      <c r="F7" s="12">
        <f t="shared" ref="F7:F9" si="3">IF(D7="","",ROUND(D7*$B$3,0))</f>
        <v>1200</v>
      </c>
      <c r="G7" s="12">
        <f t="shared" ref="G7:G9" si="4">IF(D7="","",ROUND(D7*$B$4,0))</f>
        <v>800</v>
      </c>
    </row>
    <row r="8">
      <c r="A8" s="7" t="s">
        <v>47</v>
      </c>
      <c r="B8" s="8">
        <v>58400.0</v>
      </c>
      <c r="C8" s="8">
        <v>61400.0</v>
      </c>
      <c r="D8" s="12">
        <f t="shared" si="1"/>
        <v>3000</v>
      </c>
      <c r="E8" s="12">
        <f t="shared" si="2"/>
        <v>1500</v>
      </c>
      <c r="F8" s="12">
        <f t="shared" si="3"/>
        <v>900</v>
      </c>
      <c r="G8" s="12">
        <f t="shared" si="4"/>
        <v>600</v>
      </c>
    </row>
    <row r="9">
      <c r="A9" s="7" t="s">
        <v>45</v>
      </c>
      <c r="B9" s="8">
        <v>52400.0</v>
      </c>
      <c r="C9" s="8">
        <v>54000.0</v>
      </c>
      <c r="D9" s="12">
        <f t="shared" si="1"/>
        <v>1600</v>
      </c>
      <c r="E9" s="12">
        <f t="shared" si="2"/>
        <v>800</v>
      </c>
      <c r="F9" s="12">
        <f t="shared" si="3"/>
        <v>480</v>
      </c>
      <c r="G9" s="12">
        <f t="shared" si="4"/>
        <v>320</v>
      </c>
    </row>
    <row r="10">
      <c r="A10" s="15" t="s">
        <v>52</v>
      </c>
      <c r="B10" s="12"/>
      <c r="C10" s="12"/>
      <c r="D10" s="16">
        <f t="shared" ref="D10:G10" si="5">SUM(D7:D9)</f>
        <v>8600</v>
      </c>
      <c r="E10" s="16">
        <f t="shared" si="5"/>
        <v>4300</v>
      </c>
      <c r="F10" s="16">
        <f t="shared" si="5"/>
        <v>2580</v>
      </c>
      <c r="G10" s="16">
        <f t="shared" si="5"/>
        <v>1720</v>
      </c>
    </row>
    <row r="12">
      <c r="A12" s="14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