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ad Me" sheetId="1" r:id="rId5"/>
    <sheet state="visible" name="Employee Data" sheetId="2" r:id="rId6"/>
    <sheet state="visible" name="Department Summary" sheetId="3" r:id="rId7"/>
  </sheets>
  <definedNames/>
  <calcPr/>
</workbook>
</file>

<file path=xl/sharedStrings.xml><?xml version="1.0" encoding="utf-8"?>
<sst xmlns="http://schemas.openxmlformats.org/spreadsheetml/2006/main" count="57" uniqueCount="50">
  <si>
    <t>Compa Ratio Worksheet</t>
  </si>
  <si>
    <t>Department</t>
  </si>
  <si>
    <t>Employee ID</t>
  </si>
  <si>
    <t>Blue Stone Strategy Partners  ·  Human Resources  ·  bluestonestrategy.com</t>
  </si>
  <si>
    <t>Employees</t>
  </si>
  <si>
    <t>Average Compa Ratio</t>
  </si>
  <si>
    <t>What this does: computes a compa ratio (pay ÷ range midpoint), range penetration, and years of</t>
  </si>
  <si>
    <t>Job Title</t>
  </si>
  <si>
    <t>Employees Below 0.90</t>
  </si>
  <si>
    <t>service for every employee, and flags the combinations worth attention.</t>
  </si>
  <si>
    <t>Employees Above 1.10</t>
  </si>
  <si>
    <t>Hire Date</t>
  </si>
  <si>
    <t>Annual Pay</t>
  </si>
  <si>
    <t>Range Minimum</t>
  </si>
  <si>
    <t>How to use it:</t>
  </si>
  <si>
    <t>Range Midpoint</t>
  </si>
  <si>
    <t>Finance</t>
  </si>
  <si>
    <t>Range Maximum</t>
  </si>
  <si>
    <t>Years of Service</t>
  </si>
  <si>
    <t>Compa Ratio</t>
  </si>
  <si>
    <t>1. Open the Employee Data tab. Yellow cells are yours to fill in; everything else computes itself.</t>
  </si>
  <si>
    <t>Range Penetration</t>
  </si>
  <si>
    <t>Flag</t>
  </si>
  <si>
    <t>2. Replace the sample rows with your roster. Copy the formulas in columns I through L down as you add rows.</t>
  </si>
  <si>
    <t>3. On the Department Summary tab, replace the sample department names with yours.</t>
  </si>
  <si>
    <t>E-001</t>
  </si>
  <si>
    <t>Accountant</t>
  </si>
  <si>
    <t>Reading the results: 1.00 means pay sits exactly at the range midpoint. Most workforces are healthy</t>
  </si>
  <si>
    <t>between 0.90 and 1.10. A seasoned employee below 0.90 is a retention risk and likely an equity issue.</t>
  </si>
  <si>
    <t>2015-03-09</t>
  </si>
  <si>
    <t>Many employees above 1.10 usually means the range itself needs a market refresh.</t>
  </si>
  <si>
    <t>The ratio is only as honest as the midpoint under it. If your ranges have not been benchmarked in</t>
  </si>
  <si>
    <t>several years, start there. Blue Stone Strategy Partners runs compensation studies for Tribal Nations:</t>
  </si>
  <si>
    <t>info@bluestonestrategy.com  ·  (949) 476-8828</t>
  </si>
  <si>
    <t>Facilities</t>
  </si>
  <si>
    <t>E-002</t>
  </si>
  <si>
    <t>2026-01-12</t>
  </si>
  <si>
    <t>E-003</t>
  </si>
  <si>
    <t>Maintenance Technician</t>
  </si>
  <si>
    <t>2020-06-01</t>
  </si>
  <si>
    <t>Health</t>
  </si>
  <si>
    <t>E-004</t>
  </si>
  <si>
    <t>Registered Nurse</t>
  </si>
  <si>
    <t>2018-09-24</t>
  </si>
  <si>
    <t>E-005</t>
  </si>
  <si>
    <t>IT Support Specialist</t>
  </si>
  <si>
    <t>Administration</t>
  </si>
  <si>
    <t>2023-11-06</t>
  </si>
  <si>
    <t>Sample rows shown; replace with your roster. Yellow cells are inputs; columns I–L compute automatically. Enter hire dates as YYYY-MM-DD.</t>
  </si>
  <si>
    <t>Replace the department names in column A (yellow) with yours; the counts and averages follow the Employee Data tab.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</si>
</sst>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\$#,##0"/>
  </numFmts>
  <fonts count="6">
    <font>
      <sz val="11.0"/>
      <color theme="1"/>
      <name val="Calibri"/>
      <scheme val="minor"/>
    </font>
    <font>
      <b/>
      <sz val="18.0"/>
      <color rgb="FF022F40"/>
      <name val="Georgia"/>
    </font>
    <font>
      <b/>
      <sz val="11.0"/>
      <color rgb="FF022F40"/>
      <name val="Calibri"/>
    </font>
    <font>
      <sz val="11.0"/>
      <color rgb="FF6C6D73"/>
      <name val="Calibri"/>
    </font>
    <font>
      <sz val="11.0"/>
      <color theme="1"/>
      <name val="Calibri"/>
    </font>
    <font>
      <i/>
      <sz val="10.0"/>
      <color rgb="FF6C6D73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36C3DF"/>
        <bgColor rgb="FF36C3DF"/>
      </patternFill>
    </fill>
    <fill>
      <patternFill patternType="solid">
        <fgColor rgb="FFFFF2CC"/>
        <bgColor rgb="FFFFF2CC"/>
      </patternFill>
    </fill>
  </fills>
  <borders count="2">
    <border/>
    <border>
      <left style="thin">
        <color rgb="FFB7B7B7"/>
      </left>
      <right style="thin">
        <color rgb="FFB7B7B7"/>
      </right>
      <top style="thin">
        <color rgb="FFB7B7B7"/>
      </top>
      <bottom style="thin">
        <color rgb="FFB7B7B7"/>
      </bottom>
    </border>
  </borders>
  <cellStyleXfs count="1">
    <xf borderId="0" fillId="0" fontId="0" numFmtId="0" applyAlignment="1" applyFont="1"/>
  </cellStyleXfs>
  <cellXfs count="9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vertical="bottom" wrapText="0"/>
    </xf>
    <xf borderId="1" fillId="2" fontId="2" numFmtId="0" xfId="0" applyAlignment="1" applyBorder="1" applyFill="1" applyFont="1">
      <alignment shrinkToFit="0" vertical="center" wrapText="1"/>
    </xf>
    <xf borderId="0" fillId="0" fontId="3" numFmtId="0" xfId="0" applyAlignment="1" applyFont="1">
      <alignment shrinkToFit="0" vertical="bottom" wrapText="0"/>
    </xf>
    <xf borderId="0" fillId="0" fontId="4" numFmtId="0" xfId="0" applyAlignment="1" applyFont="1">
      <alignment shrinkToFit="0" vertical="bottom" wrapText="0"/>
    </xf>
    <xf borderId="1" fillId="3" fontId="4" numFmtId="0" xfId="0" applyAlignment="1" applyBorder="1" applyFill="1" applyFont="1">
      <alignment shrinkToFit="0" vertical="bottom" wrapText="0"/>
    </xf>
    <xf borderId="1" fillId="3" fontId="4" numFmtId="164" xfId="0" applyAlignment="1" applyBorder="1" applyFill="1" applyFont="1" applyNumberFormat="1">
      <alignment shrinkToFit="0" vertical="bottom" wrapText="0"/>
    </xf>
    <xf borderId="1" fillId="0" fontId="4" numFmtId="0" xfId="0" applyAlignment="1" applyBorder="1" applyFont="1">
      <alignment shrinkToFit="0" vertical="bottom" wrapText="0"/>
    </xf>
    <xf borderId="0" fillId="0" fontId="5" numFmtId="0" xfId="0" applyAlignment="1" applyFon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10.0"/>
    <col customWidth="1" min="2" max="26" width="8.71"/>
  </cols>
  <sheetData>
    <row r="1">
      <c r="A1" s="1" t="s">
        <v>0</v>
      </c>
    </row>
    <row r="2">
      <c r="A2" s="3" t="s">
        <v>3</v>
      </c>
    </row>
    <row r="4">
      <c r="A4" s="4" t="s">
        <v>6</v>
      </c>
    </row>
    <row r="5">
      <c r="A5" s="4" t="s">
        <v>9</v>
      </c>
    </row>
    <row r="6">
      <c r="A6" s="4"/>
    </row>
    <row r="7">
      <c r="A7" s="4" t="s">
        <v>14</v>
      </c>
    </row>
    <row r="8">
      <c r="A8" s="4" t="s">
        <v>20</v>
      </c>
    </row>
    <row r="9">
      <c r="A9" s="4" t="s">
        <v>23</v>
      </c>
    </row>
    <row r="10">
      <c r="A10" s="4" t="s">
        <v>24</v>
      </c>
    </row>
    <row r="11">
      <c r="A11" s="4"/>
    </row>
    <row r="12">
      <c r="A12" s="4" t="s">
        <v>27</v>
      </c>
    </row>
    <row r="13">
      <c r="A13" s="4" t="s">
        <v>28</v>
      </c>
    </row>
    <row r="14">
      <c r="A14" s="4" t="s">
        <v>30</v>
      </c>
    </row>
    <row r="15">
      <c r="A15" s="4"/>
    </row>
    <row r="16">
      <c r="A16" s="4" t="s">
        <v>31</v>
      </c>
    </row>
    <row r="17">
      <c r="A17" s="4" t="s">
        <v>32</v>
      </c>
    </row>
    <row r="18">
      <c r="A18" s="4" t="s">
        <v>33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0" footer="0.0" header="0.0" left="0.75" right="0.75" top="1.0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1.0"/>
    <col customWidth="1" min="2" max="2" width="24.0"/>
    <col customWidth="1" min="3" max="3" width="16.0"/>
    <col customWidth="1" min="4" max="5" width="12.0"/>
    <col customWidth="1" min="6" max="6" width="14.0"/>
    <col customWidth="1" min="7" max="8" width="15.0"/>
    <col customWidth="1" min="9" max="9" width="13.0"/>
    <col customWidth="1" min="10" max="10" width="12.0"/>
    <col customWidth="1" min="11" max="11" width="15.0"/>
    <col customWidth="1" min="12" max="12" width="34.0"/>
    <col customWidth="1" min="13" max="26" width="8.71"/>
  </cols>
  <sheetData>
    <row r="1">
      <c r="A1" s="2" t="s">
        <v>2</v>
      </c>
      <c r="B1" s="2" t="s">
        <v>7</v>
      </c>
      <c r="C1" s="2" t="s">
        <v>1</v>
      </c>
      <c r="D1" s="2" t="s">
        <v>11</v>
      </c>
      <c r="E1" s="2" t="s">
        <v>12</v>
      </c>
      <c r="F1" s="2" t="s">
        <v>13</v>
      </c>
      <c r="G1" s="2" t="s">
        <v>15</v>
      </c>
      <c r="H1" s="2" t="s">
        <v>17</v>
      </c>
      <c r="I1" s="2" t="s">
        <v>18</v>
      </c>
      <c r="J1" s="2" t="s">
        <v>19</v>
      </c>
      <c r="K1" s="2" t="s">
        <v>21</v>
      </c>
      <c r="L1" s="2" t="s">
        <v>22</v>
      </c>
    </row>
    <row r="2">
      <c r="A2" s="5" t="s">
        <v>25</v>
      </c>
      <c r="B2" s="5" t="s">
        <v>26</v>
      </c>
      <c r="C2" s="5" t="s">
        <v>16</v>
      </c>
      <c r="D2" s="5" t="s">
        <v>29</v>
      </c>
      <c r="E2" s="6">
        <v>59200.0</v>
      </c>
      <c r="F2" s="6">
        <v>48000.0</v>
      </c>
      <c r="G2" s="6">
        <v>61000.0</v>
      </c>
      <c r="H2" s="6">
        <v>74000.0</v>
      </c>
      <c r="I2" s="7">
        <f t="shared" ref="I2:I6" si="1">IF(D2="","",ROUND(YEARFRAC(DATEVALUE(D2),TODAY()),1))</f>
        <v>11.5</v>
      </c>
      <c r="J2" s="7">
        <f t="shared" ref="J2:J6" si="2">IF(OR(E2="",G2="",G2=0),"",ROUND(E2/G2,2))</f>
        <v>0.97</v>
      </c>
      <c r="K2" s="7">
        <f t="shared" ref="K2:K6" si="3">IF(OR(E2="",F2="",H2="",H2=F2),"",ROUND((E2-F2)/(H2-F2),2))</f>
        <v>0.43</v>
      </c>
      <c r="L2" s="7" t="str">
        <f t="shared" ref="L2:L6" si="4">IF(J2="","",IF(AND(I2&gt;=3,J2&lt;0.9),"Review: seasoned employee below 0.90",IF(J2&gt;1.1,"Check range currency","OK")))</f>
        <v>OK</v>
      </c>
    </row>
    <row r="3">
      <c r="A3" s="5" t="s">
        <v>35</v>
      </c>
      <c r="B3" s="5" t="s">
        <v>26</v>
      </c>
      <c r="C3" s="5" t="s">
        <v>16</v>
      </c>
      <c r="D3" s="5" t="s">
        <v>36</v>
      </c>
      <c r="E3" s="6">
        <v>58000.0</v>
      </c>
      <c r="F3" s="6">
        <v>48000.0</v>
      </c>
      <c r="G3" s="6">
        <v>61000.0</v>
      </c>
      <c r="H3" s="6">
        <v>74000.0</v>
      </c>
      <c r="I3" s="7">
        <f t="shared" si="1"/>
        <v>0.7</v>
      </c>
      <c r="J3" s="7">
        <f t="shared" si="2"/>
        <v>0.95</v>
      </c>
      <c r="K3" s="7">
        <f t="shared" si="3"/>
        <v>0.38</v>
      </c>
      <c r="L3" s="7" t="str">
        <f t="shared" si="4"/>
        <v>OK</v>
      </c>
    </row>
    <row r="4">
      <c r="A4" s="5" t="s">
        <v>37</v>
      </c>
      <c r="B4" s="5" t="s">
        <v>38</v>
      </c>
      <c r="C4" s="5" t="s">
        <v>34</v>
      </c>
      <c r="D4" s="5" t="s">
        <v>39</v>
      </c>
      <c r="E4" s="6">
        <v>40560.0</v>
      </c>
      <c r="F4" s="6">
        <v>35360.0</v>
      </c>
      <c r="G4" s="6">
        <v>43680.0</v>
      </c>
      <c r="H4" s="6">
        <v>52000.0</v>
      </c>
      <c r="I4" s="7">
        <f t="shared" si="1"/>
        <v>6.3</v>
      </c>
      <c r="J4" s="7">
        <f t="shared" si="2"/>
        <v>0.93</v>
      </c>
      <c r="K4" s="7">
        <f t="shared" si="3"/>
        <v>0.31</v>
      </c>
      <c r="L4" s="7" t="str">
        <f t="shared" si="4"/>
        <v>OK</v>
      </c>
    </row>
    <row r="5">
      <c r="A5" s="5" t="s">
        <v>41</v>
      </c>
      <c r="B5" s="5" t="s">
        <v>42</v>
      </c>
      <c r="C5" s="5" t="s">
        <v>40</v>
      </c>
      <c r="D5" s="5" t="s">
        <v>43</v>
      </c>
      <c r="E5" s="6">
        <v>78500.0</v>
      </c>
      <c r="F5" s="6">
        <v>70000.0</v>
      </c>
      <c r="G5" s="6">
        <v>87500.0</v>
      </c>
      <c r="H5" s="6">
        <v>105000.0</v>
      </c>
      <c r="I5" s="7">
        <f t="shared" si="1"/>
        <v>8</v>
      </c>
      <c r="J5" s="7">
        <f t="shared" si="2"/>
        <v>0.9</v>
      </c>
      <c r="K5" s="7">
        <f t="shared" si="3"/>
        <v>0.24</v>
      </c>
      <c r="L5" s="7" t="str">
        <f t="shared" si="4"/>
        <v>OK</v>
      </c>
    </row>
    <row r="6">
      <c r="A6" s="5" t="s">
        <v>44</v>
      </c>
      <c r="B6" s="5" t="s">
        <v>45</v>
      </c>
      <c r="C6" s="5" t="s">
        <v>46</v>
      </c>
      <c r="D6" s="5" t="s">
        <v>47</v>
      </c>
      <c r="E6" s="6">
        <v>51000.0</v>
      </c>
      <c r="F6" s="6">
        <v>45000.0</v>
      </c>
      <c r="G6" s="6">
        <v>54000.0</v>
      </c>
      <c r="H6" s="6">
        <v>63000.0</v>
      </c>
      <c r="I6" s="7">
        <f t="shared" si="1"/>
        <v>2.9</v>
      </c>
      <c r="J6" s="7">
        <f t="shared" si="2"/>
        <v>0.94</v>
      </c>
      <c r="K6" s="7">
        <f t="shared" si="3"/>
        <v>0.33</v>
      </c>
      <c r="L6" s="7" t="str">
        <f t="shared" si="4"/>
        <v>OK</v>
      </c>
    </row>
    <row r="8">
      <c r="A8" s="8" t="s">
        <v>48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0" footer="0.0" header="0.0" left="0.75" right="0.75" top="1.0"/>
  <pageSetup paperSize="9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0.0"/>
    <col customWidth="1" min="2" max="2" width="12.0"/>
    <col customWidth="1" min="3" max="5" width="20.0"/>
    <col customWidth="1" min="6" max="26" width="8.71"/>
  </cols>
  <sheetData>
    <row r="1">
      <c r="A1" s="2" t="s">
        <v>1</v>
      </c>
      <c r="B1" s="2" t="s">
        <v>4</v>
      </c>
      <c r="C1" s="2" t="s">
        <v>5</v>
      </c>
      <c r="D1" s="2" t="s">
        <v>8</v>
      </c>
      <c r="E1" s="2" t="s">
        <v>10</v>
      </c>
    </row>
    <row r="2">
      <c r="A2" s="5" t="s">
        <v>16</v>
      </c>
      <c r="B2" s="7">
        <f>COUNTIF('Employee Data'!C:C,A2)</f>
        <v>2</v>
      </c>
      <c r="C2" s="7">
        <f>IF(B2=0,"",ROUND(AVERAGEIF('Employee Data'!C:C,A2,'Employee Data'!J:J),2))</f>
        <v>0.96</v>
      </c>
      <c r="D2" s="7">
        <f>COUNTIFS('Employee Data'!C:C,A2,'Employee Data'!J:J,"&lt;0.9")</f>
        <v>0</v>
      </c>
      <c r="E2" s="7">
        <f>COUNTIFS('Employee Data'!C:C,A2,'Employee Data'!J:J,"&gt;1.1")</f>
        <v>0</v>
      </c>
    </row>
    <row r="3">
      <c r="A3" s="5" t="s">
        <v>34</v>
      </c>
      <c r="B3" s="7">
        <f>COUNTIF('Employee Data'!C:C,A3)</f>
        <v>1</v>
      </c>
      <c r="C3" s="7">
        <f>IF(B3=0,"",ROUND(AVERAGEIF('Employee Data'!C:C,A3,'Employee Data'!J:J),2))</f>
        <v>0.93</v>
      </c>
      <c r="D3" s="7">
        <f>COUNTIFS('Employee Data'!C:C,A3,'Employee Data'!J:J,"&lt;0.9")</f>
        <v>0</v>
      </c>
      <c r="E3" s="7">
        <f>COUNTIFS('Employee Data'!C:C,A3,'Employee Data'!J:J,"&gt;1.1")</f>
        <v>0</v>
      </c>
    </row>
    <row r="4">
      <c r="A4" s="5" t="s">
        <v>40</v>
      </c>
      <c r="B4" s="7">
        <f>COUNTIF('Employee Data'!C:C,A4)</f>
        <v>1</v>
      </c>
      <c r="C4" s="7">
        <f>IF(B4=0,"",ROUND(AVERAGEIF('Employee Data'!C:C,A4,'Employee Data'!J:J),2))</f>
        <v>0.9</v>
      </c>
      <c r="D4" s="7">
        <f>COUNTIFS('Employee Data'!C:C,A4,'Employee Data'!J:J,"&lt;0.9")</f>
        <v>0</v>
      </c>
      <c r="E4" s="7">
        <f>COUNTIFS('Employee Data'!C:C,A4,'Employee Data'!J:J,"&gt;1.1")</f>
        <v>0</v>
      </c>
    </row>
    <row r="5">
      <c r="A5" s="5" t="s">
        <v>46</v>
      </c>
      <c r="B5" s="7">
        <f>COUNTIF('Employee Data'!C:C,A5)</f>
        <v>1</v>
      </c>
      <c r="C5" s="7">
        <f>IF(B5=0,"",ROUND(AVERAGEIF('Employee Data'!C:C,A5,'Employee Data'!J:J),2))</f>
        <v>0.94</v>
      </c>
      <c r="D5" s="7">
        <f>COUNTIFS('Employee Data'!C:C,A5,'Employee Data'!J:J,"&lt;0.9")</f>
        <v>0</v>
      </c>
      <c r="E5" s="7">
        <f>COUNTIFS('Employee Data'!C:C,A5,'Employee Data'!J:J,"&gt;1.1")</f>
        <v>0</v>
      </c>
    </row>
    <row r="7">
      <c r="A7" s="8" t="s">
        <v>49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0" footer="0.0" header="0.0" left="0.75" right="0.75" top="1.0"/>
  <pageSetup paperSize="9" orientation="portrait"/>
  <drawing r:id="rId1"/>
</worksheet>
</file>